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7" i="1"/>
  <c r="H146"/>
  <c r="G146"/>
  <c r="H145"/>
  <c r="G145"/>
  <c r="E145"/>
  <c r="H144"/>
  <c r="G144"/>
  <c r="E133"/>
  <c r="E131"/>
  <c r="E124"/>
  <c r="E134" s="1"/>
  <c r="E123"/>
  <c r="E121"/>
  <c r="E129" s="1"/>
  <c r="E112"/>
  <c r="E110"/>
  <c r="E52"/>
  <c r="E42"/>
  <c r="E29"/>
  <c r="E7"/>
  <c r="J142"/>
  <c r="E139" s="1"/>
  <c r="H107"/>
  <c r="G107"/>
  <c r="E96"/>
  <c r="E94"/>
  <c r="J119"/>
  <c r="E114" s="1"/>
  <c r="J106"/>
  <c r="E101" s="1"/>
  <c r="E90"/>
  <c r="E89"/>
  <c r="E88"/>
  <c r="E86"/>
  <c r="E80"/>
  <c r="E78"/>
  <c r="E76"/>
  <c r="E84" s="1"/>
  <c r="I73"/>
  <c r="H73"/>
  <c r="G73"/>
  <c r="E57"/>
  <c r="E56"/>
  <c r="E67"/>
  <c r="E66"/>
  <c r="E65"/>
  <c r="E63"/>
  <c r="E55"/>
  <c r="E53"/>
  <c r="E51"/>
  <c r="E61" s="1"/>
  <c r="E45"/>
  <c r="E44"/>
  <c r="E43"/>
  <c r="E41"/>
  <c r="E49" s="1"/>
  <c r="I39"/>
  <c r="I74" s="1"/>
  <c r="H39"/>
  <c r="G39"/>
  <c r="G74" s="1"/>
  <c r="E32"/>
  <c r="E21"/>
  <c r="E30"/>
  <c r="E28"/>
  <c r="E38" s="1"/>
  <c r="E18"/>
  <c r="E17"/>
  <c r="E10"/>
  <c r="E8"/>
  <c r="E6"/>
  <c r="E23"/>
  <c r="E22"/>
  <c r="E12"/>
  <c r="E11"/>
  <c r="E72" l="1"/>
  <c r="E92"/>
  <c r="E100"/>
  <c r="H74"/>
  <c r="H108" s="1"/>
  <c r="E98"/>
  <c r="E106" s="1"/>
  <c r="E107" s="1"/>
  <c r="G108"/>
  <c r="E115"/>
  <c r="E119" s="1"/>
  <c r="E138"/>
  <c r="E140"/>
  <c r="E99"/>
  <c r="E73"/>
  <c r="E26"/>
  <c r="E15"/>
  <c r="E143" l="1"/>
  <c r="E144" s="1"/>
  <c r="E39"/>
  <c r="E74" s="1"/>
  <c r="E108" l="1"/>
</calcChain>
</file>

<file path=xl/sharedStrings.xml><?xml version="1.0" encoding="utf-8"?>
<sst xmlns="http://schemas.openxmlformats.org/spreadsheetml/2006/main" count="172" uniqueCount="70">
  <si>
    <t>СТАТЬЯ "СОДЕРЖАНИЕ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</si>
  <si>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</si>
  <si>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</si>
  <si>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</si>
  <si>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</si>
  <si>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</si>
  <si>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</si>
  <si>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</si>
  <si>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</si>
  <si>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Услуги АСС</t>
  </si>
  <si>
    <t>услуги по управлению домом</t>
  </si>
  <si>
    <t>усулуги ИРЦ</t>
  </si>
  <si>
    <t>сбор и вывоз ТБО</t>
  </si>
  <si>
    <t>Итого:</t>
  </si>
  <si>
    <t>ЛЕНИНА 22</t>
  </si>
  <si>
    <t>итого за 4 квартал:</t>
  </si>
  <si>
    <t>итого за 1 квартал:</t>
  </si>
  <si>
    <t>итого за 2 квартал:</t>
  </si>
  <si>
    <t>итого за 6 месяцев:</t>
  </si>
  <si>
    <t>итого за 3 квартал:</t>
  </si>
  <si>
    <t>уборка придомовой территории</t>
  </si>
  <si>
    <t>услуги ИРЦ</t>
  </si>
  <si>
    <t>задолженность перед УК</t>
  </si>
  <si>
    <t>итого за 2013 год:</t>
  </si>
  <si>
    <t>перерасход средств с учетом 2012 года:</t>
  </si>
  <si>
    <t>ЯНВАРЬ 2013</t>
  </si>
  <si>
    <t>ФЕВРАЛЬ 2013</t>
  </si>
  <si>
    <t>МАРТ 2013</t>
  </si>
  <si>
    <t>АПРЕЛЬ 2013</t>
  </si>
  <si>
    <t>МАЙ 2013</t>
  </si>
  <si>
    <t>ИЮНЬ 2013</t>
  </si>
  <si>
    <t>ИЮЛЬ 2013</t>
  </si>
  <si>
    <t>АВГУСТ 2013</t>
  </si>
  <si>
    <t>СЕНТЯБРЬ 2013</t>
  </si>
  <si>
    <t>ОКТЯБРЬ 2013</t>
  </si>
  <si>
    <t>НОЯБРЬ 2013</t>
  </si>
  <si>
    <t>ДЕКАБРЬ 2013</t>
  </si>
  <si>
    <t>очистка канализац.сети внутренней</t>
  </si>
  <si>
    <t>100м</t>
  </si>
  <si>
    <t>установка навесного замка</t>
  </si>
  <si>
    <t>100шт</t>
  </si>
  <si>
    <t>обслуживание узла учета ХВС</t>
  </si>
  <si>
    <t>обслуживание узла учета тепла</t>
  </si>
  <si>
    <t>смена ламп накаливания</t>
  </si>
  <si>
    <t>смена выключателей</t>
  </si>
  <si>
    <t>чистка наледи и снега трактором</t>
  </si>
  <si>
    <t>вывоз мусора с контейнеров</t>
  </si>
  <si>
    <t>опломбировка ИПУ ХВС и ГВС (кв.22)</t>
  </si>
  <si>
    <t>закрытие системы отопления</t>
  </si>
  <si>
    <t>ч/час</t>
  </si>
  <si>
    <t>смена трансформатора тока</t>
  </si>
  <si>
    <t>шт</t>
  </si>
  <si>
    <t>вывоз мусора с погрузкой трактором</t>
  </si>
  <si>
    <t>обкоска травы мотокосой</t>
  </si>
  <si>
    <t>опломбировка ИПУ ХВС и ГВС  (кв.1)</t>
  </si>
  <si>
    <t>слив и наполнение водой системы отопления с осмотром системы</t>
  </si>
  <si>
    <t>1000м3</t>
  </si>
  <si>
    <t>перезапуск дома</t>
  </si>
  <si>
    <t>установка врезных замков</t>
  </si>
  <si>
    <t>вывоз мусора машиной</t>
  </si>
  <si>
    <t>опломбировка ИПУ ХВС и ГВС (кв.23,26,25,32)</t>
  </si>
  <si>
    <t>осмотр инженерных сетей</t>
  </si>
  <si>
    <t>вывоз мусора</t>
  </si>
  <si>
    <t>итого за 9 месяцев:</t>
  </si>
  <si>
    <t>смена кранов (краны)</t>
  </si>
  <si>
    <t>опломбировка ИПУ эл.энергии (кв.27)</t>
  </si>
  <si>
    <t>опломбировка ИПУ ХВС и ГВС (кв.2)</t>
  </si>
  <si>
    <t>перепрограммировка ОДПУ эл.энергии</t>
  </si>
  <si>
    <t>ОАО "Свердловэнергосбыт"</t>
  </si>
  <si>
    <t>экномия средств за 2013год: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</si>
</sst>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/>
    <xf numFmtId="0" fontId="4" fillId="0" borderId="1" xfId="0" applyFont="1" applyBorder="1"/>
    <xf numFmtId="1" fontId="4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1" fontId="5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1" fontId="2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5"/>
  <sheetViews>
    <sheetView tabSelected="1" topLeftCell="A119" workbookViewId="0">
      <selection activeCell="G154" sqref="G154"/>
    </sheetView>
  </sheetViews>
  <sheetFormatPr defaultRowHeight="15"/>
  <cols>
    <col min="1" max="1" width="5.28515625" style="13" bestFit="1" customWidth="1"/>
    <col min="2" max="2" width="37.7109375" style="13" customWidth="1"/>
    <col min="3" max="3" width="10.140625" style="13" customWidth="1"/>
    <col min="4" max="4" width="9.140625" style="13"/>
    <col min="5" max="5" width="9.140625" style="18"/>
    <col min="6" max="6" width="12.5703125" style="14" bestFit="1" customWidth="1"/>
    <col min="7" max="7" width="10.7109375" style="14" bestFit="1" customWidth="1"/>
    <col min="8" max="9" width="9.140625" style="14"/>
    <col min="10" max="11" width="9.140625" style="9"/>
  </cols>
  <sheetData>
    <row r="1" spans="1:10" ht="12.75" customHeight="1">
      <c r="A1" s="1"/>
      <c r="B1" s="2" t="s">
        <v>14</v>
      </c>
      <c r="C1" s="3" t="s">
        <v>0</v>
      </c>
      <c r="E1" s="3"/>
    </row>
    <row r="2" spans="1:10" ht="12.75" customHeight="1">
      <c r="A2" s="24" t="s">
        <v>1</v>
      </c>
      <c r="B2" s="24" t="s">
        <v>2</v>
      </c>
      <c r="C2" s="24" t="s">
        <v>3</v>
      </c>
      <c r="D2" s="24" t="s">
        <v>4</v>
      </c>
      <c r="E2" s="26" t="s">
        <v>5</v>
      </c>
      <c r="F2" s="22" t="s">
        <v>6</v>
      </c>
      <c r="G2" s="22" t="s">
        <v>7</v>
      </c>
      <c r="H2" s="22" t="s">
        <v>8</v>
      </c>
      <c r="I2" s="22"/>
    </row>
    <row r="3" spans="1:10" ht="12.75" customHeight="1">
      <c r="A3" s="25"/>
      <c r="B3" s="25"/>
      <c r="C3" s="25"/>
      <c r="D3" s="25"/>
      <c r="E3" s="27"/>
      <c r="F3" s="23"/>
      <c r="G3" s="23"/>
      <c r="H3" s="23"/>
      <c r="I3" s="23"/>
    </row>
    <row r="4" spans="1:10" ht="12.75" customHeight="1">
      <c r="A4" s="4"/>
      <c r="B4" s="4" t="s">
        <v>22</v>
      </c>
      <c r="C4" s="4"/>
      <c r="D4" s="4"/>
      <c r="E4" s="6"/>
      <c r="F4" s="6"/>
      <c r="G4" s="6">
        <v>37483</v>
      </c>
      <c r="H4" s="6"/>
      <c r="I4" s="6"/>
    </row>
    <row r="5" spans="1:10" ht="12.75" customHeight="1">
      <c r="A5" s="10"/>
      <c r="B5" s="16" t="s">
        <v>25</v>
      </c>
      <c r="C5" s="10"/>
      <c r="D5" s="10"/>
      <c r="E5" s="17"/>
      <c r="F5" s="11"/>
      <c r="G5" s="11"/>
      <c r="H5" s="11"/>
      <c r="I5" s="11"/>
    </row>
    <row r="6" spans="1:10" ht="12.75" customHeight="1">
      <c r="A6" s="10"/>
      <c r="B6" s="7" t="s">
        <v>9</v>
      </c>
      <c r="C6" s="20">
        <v>1252.7</v>
      </c>
      <c r="D6" s="10"/>
      <c r="E6" s="17">
        <f>C6*0.22</f>
        <v>275.59399999999999</v>
      </c>
      <c r="F6" s="11"/>
      <c r="G6" s="11"/>
      <c r="H6" s="11"/>
      <c r="I6" s="11"/>
    </row>
    <row r="7" spans="1:10" ht="12.75" customHeight="1">
      <c r="A7" s="10"/>
      <c r="B7" s="7" t="s">
        <v>10</v>
      </c>
      <c r="C7" s="20"/>
      <c r="D7" s="10"/>
      <c r="E7" s="17">
        <f>C6*2</f>
        <v>2505.4</v>
      </c>
      <c r="F7" s="11"/>
      <c r="G7" s="11"/>
      <c r="H7" s="11"/>
      <c r="I7" s="11"/>
    </row>
    <row r="8" spans="1:10" ht="12.75" customHeight="1">
      <c r="A8" s="10"/>
      <c r="B8" s="7" t="s">
        <v>11</v>
      </c>
      <c r="C8" s="10"/>
      <c r="D8" s="10"/>
      <c r="E8" s="17">
        <f>I15*0.035</f>
        <v>4579.2267500000007</v>
      </c>
      <c r="F8" s="11"/>
      <c r="G8" s="11"/>
      <c r="H8" s="11"/>
      <c r="I8" s="11"/>
    </row>
    <row r="9" spans="1:10" ht="12.75" customHeight="1">
      <c r="A9" s="10"/>
      <c r="B9" s="7" t="s">
        <v>12</v>
      </c>
      <c r="C9" s="10"/>
      <c r="D9" s="10"/>
      <c r="E9" s="17">
        <v>4326.8100000000004</v>
      </c>
      <c r="F9" s="11"/>
      <c r="G9" s="11"/>
      <c r="H9" s="11"/>
      <c r="I9" s="11"/>
    </row>
    <row r="10" spans="1:10" ht="12.75" customHeight="1">
      <c r="A10" s="10"/>
      <c r="B10" s="7" t="s">
        <v>20</v>
      </c>
      <c r="C10" s="10"/>
      <c r="D10" s="10"/>
      <c r="E10" s="11">
        <f>C6</f>
        <v>1252.7</v>
      </c>
      <c r="F10" s="11"/>
      <c r="G10" s="11"/>
      <c r="H10" s="11"/>
      <c r="I10" s="11"/>
    </row>
    <row r="11" spans="1:10" ht="12.75" customHeight="1">
      <c r="A11" s="10">
        <v>1</v>
      </c>
      <c r="B11" s="7" t="s">
        <v>37</v>
      </c>
      <c r="C11" s="10" t="s">
        <v>38</v>
      </c>
      <c r="D11" s="10">
        <v>0.1</v>
      </c>
      <c r="E11" s="11">
        <f>56*J14</f>
        <v>462.392</v>
      </c>
      <c r="F11" s="11"/>
      <c r="G11" s="11"/>
      <c r="H11" s="11"/>
      <c r="I11" s="11"/>
    </row>
    <row r="12" spans="1:10" ht="12.75" customHeight="1">
      <c r="A12" s="10">
        <v>2</v>
      </c>
      <c r="B12" s="7" t="s">
        <v>39</v>
      </c>
      <c r="C12" s="10" t="s">
        <v>40</v>
      </c>
      <c r="D12" s="10">
        <v>0.01</v>
      </c>
      <c r="E12" s="11">
        <f>53*J14</f>
        <v>437.62099999999998</v>
      </c>
      <c r="F12" s="11"/>
      <c r="G12" s="11"/>
      <c r="H12" s="11"/>
      <c r="I12" s="11"/>
    </row>
    <row r="13" spans="1:10" ht="12.75" customHeight="1">
      <c r="A13" s="10">
        <v>3</v>
      </c>
      <c r="B13" s="7" t="s">
        <v>41</v>
      </c>
      <c r="C13" s="10"/>
      <c r="D13" s="10"/>
      <c r="E13" s="11">
        <v>300</v>
      </c>
      <c r="F13" s="11"/>
      <c r="G13" s="11"/>
      <c r="H13" s="11"/>
      <c r="I13" s="11"/>
    </row>
    <row r="14" spans="1:10" ht="12.75" customHeight="1">
      <c r="A14" s="10">
        <v>4</v>
      </c>
      <c r="B14" s="7" t="s">
        <v>42</v>
      </c>
      <c r="C14" s="10"/>
      <c r="D14" s="10"/>
      <c r="E14" s="11">
        <v>500</v>
      </c>
      <c r="F14" s="11"/>
      <c r="G14" s="11"/>
      <c r="H14" s="11"/>
      <c r="I14" s="11"/>
      <c r="J14" s="9">
        <v>8.2569999999999997</v>
      </c>
    </row>
    <row r="15" spans="1:10" ht="12.75" customHeight="1">
      <c r="A15" s="8"/>
      <c r="B15" s="4" t="s">
        <v>13</v>
      </c>
      <c r="C15" s="8"/>
      <c r="D15" s="8"/>
      <c r="E15" s="5">
        <f>SUM(E6:E14)</f>
        <v>14639.743750000001</v>
      </c>
      <c r="F15" s="5"/>
      <c r="G15" s="5">
        <v>13854.82</v>
      </c>
      <c r="H15" s="5">
        <v>21985.8</v>
      </c>
      <c r="I15" s="5">
        <v>130835.05</v>
      </c>
    </row>
    <row r="16" spans="1:10" ht="12.75" customHeight="1">
      <c r="A16" s="10"/>
      <c r="B16" s="12" t="s">
        <v>26</v>
      </c>
      <c r="C16" s="10"/>
      <c r="D16" s="10"/>
      <c r="E16" s="17"/>
      <c r="F16" s="11"/>
      <c r="G16" s="11"/>
      <c r="H16" s="11"/>
      <c r="I16" s="11"/>
    </row>
    <row r="17" spans="1:10" ht="12.75" customHeight="1">
      <c r="A17" s="10"/>
      <c r="B17" s="7" t="s">
        <v>9</v>
      </c>
      <c r="C17" s="10"/>
      <c r="D17" s="10"/>
      <c r="E17" s="17">
        <f>C18*0.22</f>
        <v>275.59399999999999</v>
      </c>
      <c r="F17" s="11"/>
      <c r="G17" s="11"/>
      <c r="H17" s="11"/>
      <c r="I17" s="11"/>
    </row>
    <row r="18" spans="1:10" ht="12.75" customHeight="1">
      <c r="A18" s="10"/>
      <c r="B18" s="7" t="s">
        <v>10</v>
      </c>
      <c r="C18" s="20">
        <v>1252.7</v>
      </c>
      <c r="D18" s="10"/>
      <c r="E18" s="17">
        <f>C18*2</f>
        <v>2505.4</v>
      </c>
      <c r="F18" s="11"/>
      <c r="G18" s="11"/>
      <c r="H18" s="11"/>
      <c r="I18" s="11"/>
    </row>
    <row r="19" spans="1:10" ht="12.75" customHeight="1">
      <c r="A19" s="10"/>
      <c r="B19" s="7" t="s">
        <v>11</v>
      </c>
      <c r="C19" s="20"/>
      <c r="D19" s="10"/>
      <c r="E19" s="17">
        <v>2659.6</v>
      </c>
      <c r="F19" s="11"/>
      <c r="G19" s="11"/>
      <c r="H19" s="11"/>
      <c r="I19" s="11"/>
    </row>
    <row r="20" spans="1:10" ht="12.75" customHeight="1">
      <c r="A20" s="10"/>
      <c r="B20" s="7" t="s">
        <v>12</v>
      </c>
      <c r="C20" s="10"/>
      <c r="D20" s="10"/>
      <c r="E20" s="17">
        <v>4326.8100000000004</v>
      </c>
      <c r="F20" s="11"/>
      <c r="G20" s="11"/>
      <c r="H20" s="11"/>
      <c r="I20" s="11"/>
    </row>
    <row r="21" spans="1:10" ht="12.75" customHeight="1">
      <c r="A21" s="10"/>
      <c r="B21" s="7" t="s">
        <v>20</v>
      </c>
      <c r="C21" s="10"/>
      <c r="D21" s="10"/>
      <c r="E21" s="11">
        <f>C18</f>
        <v>1252.7</v>
      </c>
      <c r="F21" s="11"/>
      <c r="G21" s="11"/>
      <c r="H21" s="11"/>
      <c r="I21" s="11"/>
    </row>
    <row r="22" spans="1:10" ht="12.75" customHeight="1">
      <c r="A22" s="10">
        <v>1</v>
      </c>
      <c r="B22" s="7" t="s">
        <v>43</v>
      </c>
      <c r="C22" s="10" t="s">
        <v>40</v>
      </c>
      <c r="D22" s="10">
        <v>0.02</v>
      </c>
      <c r="E22" s="11">
        <f>7*J25</f>
        <v>48.363699999999994</v>
      </c>
      <c r="F22" s="11"/>
      <c r="G22" s="11"/>
      <c r="H22" s="11"/>
      <c r="I22" s="11"/>
    </row>
    <row r="23" spans="1:10" ht="12.75" customHeight="1">
      <c r="A23" s="10">
        <v>2</v>
      </c>
      <c r="B23" s="7" t="s">
        <v>44</v>
      </c>
      <c r="C23" s="10" t="s">
        <v>40</v>
      </c>
      <c r="D23" s="10">
        <v>0.01</v>
      </c>
      <c r="E23" s="11">
        <f>15*J25</f>
        <v>103.6365</v>
      </c>
      <c r="F23" s="11"/>
      <c r="G23" s="11"/>
      <c r="H23" s="11"/>
      <c r="I23" s="11"/>
    </row>
    <row r="24" spans="1:10" ht="12.75" customHeight="1">
      <c r="A24" s="10">
        <v>3</v>
      </c>
      <c r="B24" s="7" t="s">
        <v>41</v>
      </c>
      <c r="C24" s="10"/>
      <c r="D24" s="10"/>
      <c r="E24" s="11">
        <v>300</v>
      </c>
      <c r="F24" s="11"/>
      <c r="G24" s="11"/>
      <c r="H24" s="11"/>
      <c r="I24" s="11"/>
    </row>
    <row r="25" spans="1:10" ht="12.75" customHeight="1">
      <c r="A25" s="10">
        <v>4</v>
      </c>
      <c r="B25" s="7" t="s">
        <v>42</v>
      </c>
      <c r="C25" s="10"/>
      <c r="D25" s="10"/>
      <c r="E25" s="11">
        <v>500</v>
      </c>
      <c r="F25" s="11"/>
      <c r="G25" s="11"/>
      <c r="H25" s="11"/>
      <c r="I25" s="11"/>
      <c r="J25" s="9">
        <v>6.9090999999999996</v>
      </c>
    </row>
    <row r="26" spans="1:10" ht="12.75" customHeight="1">
      <c r="A26" s="10"/>
      <c r="B26" s="4" t="s">
        <v>13</v>
      </c>
      <c r="C26" s="10"/>
      <c r="D26" s="10"/>
      <c r="E26" s="5">
        <f>SUM(E17:E25)</f>
        <v>11972.104200000002</v>
      </c>
      <c r="F26" s="11"/>
      <c r="G26" s="15">
        <v>13854.82</v>
      </c>
      <c r="H26" s="15">
        <v>12742.64</v>
      </c>
      <c r="I26" s="15">
        <v>104482.48</v>
      </c>
    </row>
    <row r="27" spans="1:10" ht="12.75" customHeight="1">
      <c r="A27" s="10"/>
      <c r="B27" s="12" t="s">
        <v>27</v>
      </c>
      <c r="C27" s="10"/>
      <c r="D27" s="10"/>
      <c r="E27" s="17"/>
      <c r="F27" s="11"/>
      <c r="G27" s="11"/>
      <c r="H27" s="11"/>
      <c r="I27" s="11"/>
    </row>
    <row r="28" spans="1:10" ht="12.75" customHeight="1">
      <c r="A28" s="10"/>
      <c r="B28" s="7" t="s">
        <v>9</v>
      </c>
      <c r="C28" s="20">
        <v>1252.7</v>
      </c>
      <c r="D28" s="10"/>
      <c r="E28" s="17">
        <f>C28*0.22</f>
        <v>275.59399999999999</v>
      </c>
      <c r="F28" s="11"/>
      <c r="G28" s="11"/>
      <c r="H28" s="11"/>
      <c r="I28" s="11"/>
    </row>
    <row r="29" spans="1:10" ht="12.75" customHeight="1">
      <c r="A29" s="10"/>
      <c r="B29" s="7" t="s">
        <v>10</v>
      </c>
      <c r="C29" s="20"/>
      <c r="D29" s="10"/>
      <c r="E29" s="17">
        <f>C28*2</f>
        <v>2505.4</v>
      </c>
      <c r="F29" s="11"/>
      <c r="G29" s="11"/>
      <c r="H29" s="11"/>
      <c r="I29" s="11"/>
    </row>
    <row r="30" spans="1:10" ht="12.75" customHeight="1">
      <c r="A30" s="10"/>
      <c r="B30" s="7" t="s">
        <v>21</v>
      </c>
      <c r="C30" s="10"/>
      <c r="D30" s="10"/>
      <c r="E30" s="17">
        <f>I38*0.035</f>
        <v>3119.4877000000001</v>
      </c>
      <c r="F30" s="11"/>
      <c r="G30" s="11"/>
      <c r="H30" s="11"/>
      <c r="I30" s="11"/>
    </row>
    <row r="31" spans="1:10" ht="12.75" customHeight="1">
      <c r="A31" s="10"/>
      <c r="B31" s="7" t="s">
        <v>12</v>
      </c>
      <c r="C31" s="10"/>
      <c r="D31" s="10"/>
      <c r="E31" s="17">
        <v>4326.8100000000004</v>
      </c>
      <c r="F31" s="11"/>
      <c r="G31" s="11"/>
      <c r="H31" s="11"/>
      <c r="I31" s="11"/>
    </row>
    <row r="32" spans="1:10" ht="12.75" customHeight="1">
      <c r="A32" s="10"/>
      <c r="B32" s="7" t="s">
        <v>20</v>
      </c>
      <c r="C32" s="10"/>
      <c r="D32" s="10"/>
      <c r="E32" s="11">
        <f>C28</f>
        <v>1252.7</v>
      </c>
      <c r="F32" s="11"/>
      <c r="G32" s="11"/>
      <c r="H32" s="11"/>
      <c r="I32" s="11"/>
    </row>
    <row r="33" spans="1:9" ht="12.75" customHeight="1">
      <c r="A33" s="10">
        <v>1</v>
      </c>
      <c r="B33" s="7" t="s">
        <v>41</v>
      </c>
      <c r="C33" s="10"/>
      <c r="D33" s="10"/>
      <c r="E33" s="11">
        <v>300</v>
      </c>
      <c r="F33" s="11"/>
      <c r="G33" s="11"/>
      <c r="H33" s="11"/>
      <c r="I33" s="11"/>
    </row>
    <row r="34" spans="1:9" ht="12.75" customHeight="1">
      <c r="A34" s="10">
        <v>2</v>
      </c>
      <c r="B34" s="7" t="s">
        <v>42</v>
      </c>
      <c r="C34" s="10"/>
      <c r="D34" s="10"/>
      <c r="E34" s="11">
        <v>500</v>
      </c>
      <c r="F34" s="11"/>
      <c r="G34" s="11"/>
      <c r="H34" s="11"/>
      <c r="I34" s="11"/>
    </row>
    <row r="35" spans="1:9" ht="12.75" customHeight="1">
      <c r="A35" s="10">
        <v>3</v>
      </c>
      <c r="B35" s="7" t="s">
        <v>46</v>
      </c>
      <c r="C35" s="10"/>
      <c r="D35" s="10"/>
      <c r="E35" s="11">
        <v>880</v>
      </c>
      <c r="F35" s="11"/>
      <c r="G35" s="11"/>
      <c r="H35" s="11"/>
      <c r="I35" s="11"/>
    </row>
    <row r="36" spans="1:9" ht="12.75" customHeight="1">
      <c r="A36" s="10">
        <v>4</v>
      </c>
      <c r="B36" s="7" t="s">
        <v>45</v>
      </c>
      <c r="C36" s="10"/>
      <c r="D36" s="10"/>
      <c r="E36" s="11">
        <v>275</v>
      </c>
      <c r="F36" s="11"/>
      <c r="G36" s="11"/>
      <c r="H36" s="11"/>
      <c r="I36" s="11"/>
    </row>
    <row r="37" spans="1:9" ht="12.75" customHeight="1">
      <c r="A37" s="10">
        <v>5</v>
      </c>
      <c r="B37" s="7" t="s">
        <v>47</v>
      </c>
      <c r="C37" s="10"/>
      <c r="D37" s="10"/>
      <c r="E37" s="11">
        <v>500</v>
      </c>
      <c r="F37" s="11"/>
      <c r="G37" s="11"/>
      <c r="H37" s="11"/>
      <c r="I37" s="11"/>
    </row>
    <row r="38" spans="1:9" ht="12.75" customHeight="1">
      <c r="A38" s="10"/>
      <c r="B38" s="4" t="s">
        <v>13</v>
      </c>
      <c r="C38" s="10"/>
      <c r="D38" s="10"/>
      <c r="E38" s="5">
        <f>SUM(E28:E37)</f>
        <v>13934.991700000002</v>
      </c>
      <c r="F38" s="11"/>
      <c r="G38" s="15">
        <v>13854.82</v>
      </c>
      <c r="H38" s="15">
        <v>11184.09</v>
      </c>
      <c r="I38" s="15">
        <v>89128.22</v>
      </c>
    </row>
    <row r="39" spans="1:9">
      <c r="A39" s="10"/>
      <c r="B39" s="4" t="s">
        <v>16</v>
      </c>
      <c r="C39" s="10"/>
      <c r="D39" s="10"/>
      <c r="E39" s="5">
        <f>E38+E26+E15</f>
        <v>40546.839650000009</v>
      </c>
      <c r="F39" s="11"/>
      <c r="G39" s="15">
        <f>G38+G26+G15</f>
        <v>41564.46</v>
      </c>
      <c r="H39" s="15">
        <f>H38+H26+H15</f>
        <v>45912.53</v>
      </c>
      <c r="I39" s="15">
        <f>I38+I26+I15</f>
        <v>324445.75</v>
      </c>
    </row>
    <row r="40" spans="1:9" ht="12.75" customHeight="1">
      <c r="A40" s="10"/>
      <c r="B40" s="12" t="s">
        <v>28</v>
      </c>
      <c r="C40" s="10"/>
      <c r="D40" s="10"/>
      <c r="E40" s="17"/>
      <c r="F40" s="11"/>
      <c r="G40" s="11"/>
      <c r="H40" s="11"/>
      <c r="I40" s="11"/>
    </row>
    <row r="41" spans="1:9" ht="12.75" customHeight="1">
      <c r="A41" s="10"/>
      <c r="B41" s="7" t="s">
        <v>9</v>
      </c>
      <c r="C41" s="20">
        <v>1252.7</v>
      </c>
      <c r="D41" s="10"/>
      <c r="E41" s="17">
        <f>C41*0.22</f>
        <v>275.59399999999999</v>
      </c>
      <c r="F41" s="11"/>
      <c r="G41" s="11"/>
      <c r="H41" s="11"/>
      <c r="I41" s="11"/>
    </row>
    <row r="42" spans="1:9" ht="12.75" customHeight="1">
      <c r="A42" s="10"/>
      <c r="B42" s="7" t="s">
        <v>10</v>
      </c>
      <c r="C42" s="20"/>
      <c r="D42" s="10"/>
      <c r="E42" s="17">
        <f>C41*2</f>
        <v>2505.4</v>
      </c>
      <c r="F42" s="11"/>
      <c r="G42" s="11"/>
      <c r="H42" s="11"/>
      <c r="I42" s="11"/>
    </row>
    <row r="43" spans="1:9" ht="12.75" customHeight="1">
      <c r="A43" s="10"/>
      <c r="B43" s="7" t="s">
        <v>21</v>
      </c>
      <c r="C43" s="10"/>
      <c r="D43" s="10"/>
      <c r="E43" s="17">
        <f>I49*0.035</f>
        <v>3523.4048500000004</v>
      </c>
      <c r="F43" s="11"/>
      <c r="G43" s="11"/>
      <c r="H43" s="11"/>
      <c r="I43" s="11"/>
    </row>
    <row r="44" spans="1:9" ht="12.75" customHeight="1">
      <c r="A44" s="10"/>
      <c r="B44" s="7" t="s">
        <v>12</v>
      </c>
      <c r="C44" s="10"/>
      <c r="D44" s="10"/>
      <c r="E44" s="17">
        <f>4326.81</f>
        <v>4326.8100000000004</v>
      </c>
      <c r="F44" s="11"/>
      <c r="G44" s="11"/>
      <c r="H44" s="11"/>
      <c r="I44" s="11"/>
    </row>
    <row r="45" spans="1:9" ht="12.75" customHeight="1">
      <c r="A45" s="10"/>
      <c r="B45" s="7" t="s">
        <v>20</v>
      </c>
      <c r="C45" s="10"/>
      <c r="D45" s="10"/>
      <c r="E45" s="11">
        <f>C41</f>
        <v>1252.7</v>
      </c>
      <c r="F45" s="11"/>
      <c r="G45" s="11"/>
      <c r="H45" s="11"/>
      <c r="I45" s="11"/>
    </row>
    <row r="46" spans="1:9" ht="12.75" customHeight="1">
      <c r="A46" s="10">
        <v>1</v>
      </c>
      <c r="B46" s="7" t="s">
        <v>41</v>
      </c>
      <c r="C46" s="10"/>
      <c r="D46" s="10"/>
      <c r="E46" s="11">
        <v>300</v>
      </c>
      <c r="F46" s="11"/>
      <c r="G46" s="11"/>
      <c r="H46" s="11"/>
      <c r="I46" s="11"/>
    </row>
    <row r="47" spans="1:9" ht="12.75" customHeight="1">
      <c r="A47" s="10">
        <v>2</v>
      </c>
      <c r="B47" s="7" t="s">
        <v>42</v>
      </c>
      <c r="C47" s="10"/>
      <c r="D47" s="10"/>
      <c r="E47" s="11">
        <v>500</v>
      </c>
      <c r="F47" s="11"/>
      <c r="G47" s="11"/>
      <c r="H47" s="11"/>
      <c r="I47" s="11"/>
    </row>
    <row r="48" spans="1:9" ht="12.75" customHeight="1">
      <c r="A48" s="10">
        <v>3</v>
      </c>
      <c r="B48" s="7" t="s">
        <v>46</v>
      </c>
      <c r="C48" s="10"/>
      <c r="D48" s="10"/>
      <c r="E48" s="11">
        <v>1144</v>
      </c>
      <c r="F48" s="11"/>
      <c r="G48" s="11"/>
      <c r="H48" s="11"/>
      <c r="I48" s="11"/>
    </row>
    <row r="49" spans="1:10" ht="12.75" customHeight="1">
      <c r="A49" s="10"/>
      <c r="B49" s="4" t="s">
        <v>13</v>
      </c>
      <c r="C49" s="10"/>
      <c r="D49" s="10"/>
      <c r="E49" s="5">
        <f>SUM(E41:E48)</f>
        <v>13827.908850000002</v>
      </c>
      <c r="F49" s="11"/>
      <c r="G49" s="15">
        <v>13854.82</v>
      </c>
      <c r="H49" s="15">
        <v>10371.299999999999</v>
      </c>
      <c r="I49" s="15">
        <v>100668.71</v>
      </c>
    </row>
    <row r="50" spans="1:10" ht="12.75" customHeight="1">
      <c r="A50" s="10"/>
      <c r="B50" s="12" t="s">
        <v>29</v>
      </c>
      <c r="C50" s="20">
        <v>1252.7</v>
      </c>
      <c r="D50" s="10"/>
      <c r="E50" s="17"/>
      <c r="F50" s="11"/>
      <c r="G50" s="11"/>
      <c r="H50" s="11"/>
      <c r="I50" s="11"/>
    </row>
    <row r="51" spans="1:10" ht="12.75" customHeight="1">
      <c r="A51" s="10"/>
      <c r="B51" s="7" t="s">
        <v>9</v>
      </c>
      <c r="C51" s="10"/>
      <c r="D51" s="10"/>
      <c r="E51" s="17">
        <f>C50*0.22</f>
        <v>275.59399999999999</v>
      </c>
      <c r="F51" s="11"/>
      <c r="G51" s="11"/>
      <c r="H51" s="11"/>
      <c r="I51" s="11"/>
    </row>
    <row r="52" spans="1:10" ht="12.75" customHeight="1">
      <c r="A52" s="10"/>
      <c r="B52" s="7" t="s">
        <v>10</v>
      </c>
      <c r="C52" s="20"/>
      <c r="D52" s="10"/>
      <c r="E52" s="17">
        <f>C50*2</f>
        <v>2505.4</v>
      </c>
      <c r="F52" s="11"/>
      <c r="G52" s="11"/>
      <c r="H52" s="11"/>
      <c r="I52" s="11"/>
    </row>
    <row r="53" spans="1:10" ht="12.75" customHeight="1">
      <c r="A53" s="10"/>
      <c r="B53" s="7" t="s">
        <v>21</v>
      </c>
      <c r="C53" s="10"/>
      <c r="D53" s="10"/>
      <c r="E53" s="17">
        <f>I61*0.035</f>
        <v>2620.6890500000004</v>
      </c>
      <c r="F53" s="11"/>
      <c r="G53" s="11"/>
      <c r="H53" s="11"/>
      <c r="I53" s="11"/>
    </row>
    <row r="54" spans="1:10" ht="12.75" customHeight="1">
      <c r="A54" s="10"/>
      <c r="B54" s="7" t="s">
        <v>12</v>
      </c>
      <c r="C54" s="10"/>
      <c r="D54" s="10"/>
      <c r="E54" s="17">
        <v>4326.8100000000004</v>
      </c>
      <c r="F54" s="11"/>
      <c r="G54" s="11"/>
      <c r="H54" s="11"/>
      <c r="I54" s="11"/>
    </row>
    <row r="55" spans="1:10" ht="12.75" customHeight="1">
      <c r="A55" s="10"/>
      <c r="B55" s="7" t="s">
        <v>20</v>
      </c>
      <c r="C55" s="10"/>
      <c r="D55" s="10"/>
      <c r="E55" s="11">
        <f>C50</f>
        <v>1252.7</v>
      </c>
      <c r="F55" s="11"/>
      <c r="G55" s="11"/>
      <c r="H55" s="11"/>
      <c r="I55" s="11"/>
    </row>
    <row r="56" spans="1:10" ht="12.75" customHeight="1">
      <c r="A56" s="10">
        <v>1</v>
      </c>
      <c r="B56" s="7" t="s">
        <v>48</v>
      </c>
      <c r="C56" s="10" t="s">
        <v>49</v>
      </c>
      <c r="D56" s="10">
        <v>3</v>
      </c>
      <c r="E56" s="11">
        <f>47*J61</f>
        <v>345.82599999999996</v>
      </c>
      <c r="F56" s="11"/>
      <c r="G56" s="11"/>
      <c r="H56" s="11"/>
      <c r="I56" s="11"/>
    </row>
    <row r="57" spans="1:10" ht="12.75" customHeight="1">
      <c r="A57" s="10">
        <v>2</v>
      </c>
      <c r="B57" s="7" t="s">
        <v>50</v>
      </c>
      <c r="C57" s="10" t="s">
        <v>51</v>
      </c>
      <c r="D57" s="10">
        <v>3</v>
      </c>
      <c r="E57" s="11">
        <f>635*J61</f>
        <v>4672.33</v>
      </c>
      <c r="F57" s="11"/>
      <c r="G57" s="11"/>
      <c r="H57" s="11"/>
      <c r="I57" s="11"/>
    </row>
    <row r="58" spans="1:10" ht="12.75" customHeight="1">
      <c r="A58" s="10">
        <v>3</v>
      </c>
      <c r="B58" s="7" t="s">
        <v>41</v>
      </c>
      <c r="C58" s="10"/>
      <c r="D58" s="10"/>
      <c r="E58" s="11">
        <v>300</v>
      </c>
      <c r="F58" s="11"/>
      <c r="G58" s="11"/>
      <c r="H58" s="11"/>
      <c r="I58" s="11"/>
    </row>
    <row r="59" spans="1:10" ht="12.75" customHeight="1">
      <c r="A59" s="10">
        <v>4</v>
      </c>
      <c r="B59" s="7" t="s">
        <v>42</v>
      </c>
      <c r="C59" s="10"/>
      <c r="D59" s="10"/>
      <c r="E59" s="11">
        <v>500</v>
      </c>
      <c r="F59" s="11"/>
      <c r="G59" s="11"/>
      <c r="H59" s="11"/>
      <c r="I59" s="11"/>
    </row>
    <row r="60" spans="1:10" ht="12.75" customHeight="1">
      <c r="A60" s="10">
        <v>5</v>
      </c>
      <c r="B60" s="7" t="s">
        <v>52</v>
      </c>
      <c r="C60" s="10"/>
      <c r="D60" s="10"/>
      <c r="E60" s="11">
        <v>2200</v>
      </c>
      <c r="F60" s="11"/>
      <c r="G60" s="11"/>
      <c r="H60" s="11"/>
      <c r="I60" s="11"/>
    </row>
    <row r="61" spans="1:10" ht="12.75" customHeight="1">
      <c r="A61" s="10"/>
      <c r="B61" s="4" t="s">
        <v>13</v>
      </c>
      <c r="C61" s="10"/>
      <c r="D61" s="10"/>
      <c r="E61" s="5">
        <f>SUM(E51:E60)</f>
        <v>18999.349050000001</v>
      </c>
      <c r="F61" s="11"/>
      <c r="G61" s="15">
        <v>13854.82</v>
      </c>
      <c r="H61" s="15">
        <v>12254.46</v>
      </c>
      <c r="I61" s="15">
        <v>74876.83</v>
      </c>
      <c r="J61" s="9">
        <v>7.3579999999999997</v>
      </c>
    </row>
    <row r="62" spans="1:10" ht="12.75" customHeight="1">
      <c r="A62" s="10"/>
      <c r="B62" s="12" t="s">
        <v>30</v>
      </c>
      <c r="C62" s="10"/>
      <c r="D62" s="10"/>
      <c r="E62" s="17"/>
      <c r="F62" s="11"/>
      <c r="G62" s="11"/>
      <c r="H62" s="11"/>
      <c r="I62" s="11"/>
    </row>
    <row r="63" spans="1:10" ht="12.75" customHeight="1">
      <c r="A63" s="10"/>
      <c r="B63" s="7" t="s">
        <v>9</v>
      </c>
      <c r="C63" s="20">
        <v>1252.7</v>
      </c>
      <c r="D63" s="10"/>
      <c r="E63" s="17">
        <f>C63*0.22</f>
        <v>275.59399999999999</v>
      </c>
      <c r="F63" s="11"/>
      <c r="G63" s="11"/>
      <c r="H63" s="11"/>
      <c r="I63" s="11"/>
    </row>
    <row r="64" spans="1:10" ht="12.75" customHeight="1">
      <c r="A64" s="10"/>
      <c r="B64" s="7" t="s">
        <v>10</v>
      </c>
      <c r="C64" s="20"/>
      <c r="D64" s="10"/>
      <c r="E64" s="17">
        <v>2505</v>
      </c>
      <c r="F64" s="11"/>
      <c r="G64" s="11"/>
      <c r="H64" s="11"/>
      <c r="I64" s="11"/>
    </row>
    <row r="65" spans="1:9" ht="12.75" customHeight="1">
      <c r="A65" s="10"/>
      <c r="B65" s="7" t="s">
        <v>21</v>
      </c>
      <c r="C65" s="10"/>
      <c r="D65" s="10"/>
      <c r="E65" s="17">
        <f>I72*0.035</f>
        <v>1052.3684499999999</v>
      </c>
      <c r="F65" s="11"/>
      <c r="G65" s="11"/>
      <c r="H65" s="11"/>
      <c r="I65" s="11"/>
    </row>
    <row r="66" spans="1:9" ht="12.75" customHeight="1">
      <c r="A66" s="10"/>
      <c r="B66" s="7" t="s">
        <v>12</v>
      </c>
      <c r="C66" s="10"/>
      <c r="D66" s="10"/>
      <c r="E66" s="17">
        <f>4326.81</f>
        <v>4326.8100000000004</v>
      </c>
      <c r="F66" s="11"/>
      <c r="G66" s="11"/>
      <c r="H66" s="11"/>
      <c r="I66" s="11"/>
    </row>
    <row r="67" spans="1:9" ht="12.75" customHeight="1">
      <c r="A67" s="10"/>
      <c r="B67" s="7" t="s">
        <v>20</v>
      </c>
      <c r="C67" s="10"/>
      <c r="D67" s="10"/>
      <c r="E67" s="11">
        <f>C63</f>
        <v>1252.7</v>
      </c>
      <c r="F67" s="11"/>
      <c r="G67" s="11"/>
      <c r="H67" s="11"/>
      <c r="I67" s="11"/>
    </row>
    <row r="68" spans="1:9" ht="12.75" customHeight="1">
      <c r="A68" s="10">
        <v>1</v>
      </c>
      <c r="B68" s="7" t="s">
        <v>52</v>
      </c>
      <c r="C68" s="10"/>
      <c r="D68" s="10"/>
      <c r="E68" s="11">
        <v>528</v>
      </c>
      <c r="F68" s="11"/>
      <c r="G68" s="11"/>
      <c r="H68" s="11"/>
      <c r="I68" s="11"/>
    </row>
    <row r="69" spans="1:9" ht="12.75" customHeight="1">
      <c r="A69" s="10">
        <v>2</v>
      </c>
      <c r="B69" s="7" t="s">
        <v>53</v>
      </c>
      <c r="C69" s="10"/>
      <c r="D69" s="10"/>
      <c r="E69" s="11">
        <v>600</v>
      </c>
      <c r="F69" s="11"/>
      <c r="G69" s="11"/>
      <c r="H69" s="11"/>
      <c r="I69" s="11"/>
    </row>
    <row r="70" spans="1:9" ht="12.75" customHeight="1">
      <c r="A70" s="10">
        <v>3</v>
      </c>
      <c r="B70" s="7" t="s">
        <v>41</v>
      </c>
      <c r="C70" s="10"/>
      <c r="D70" s="10"/>
      <c r="E70" s="11">
        <v>300</v>
      </c>
      <c r="F70" s="11"/>
      <c r="G70" s="11"/>
      <c r="H70" s="11"/>
      <c r="I70" s="11"/>
    </row>
    <row r="71" spans="1:9" ht="12.75" customHeight="1">
      <c r="A71" s="10">
        <v>4</v>
      </c>
      <c r="B71" s="7" t="s">
        <v>54</v>
      </c>
      <c r="C71" s="10"/>
      <c r="D71" s="10"/>
      <c r="E71" s="11">
        <v>500</v>
      </c>
      <c r="F71" s="11"/>
      <c r="G71" s="11"/>
      <c r="H71" s="11"/>
      <c r="I71" s="11"/>
    </row>
    <row r="72" spans="1:9" ht="12.75" customHeight="1">
      <c r="A72" s="10"/>
      <c r="B72" s="4" t="s">
        <v>13</v>
      </c>
      <c r="C72" s="10"/>
      <c r="D72" s="10"/>
      <c r="E72" s="5">
        <f>SUM(E63:E71)</f>
        <v>11340.472450000001</v>
      </c>
      <c r="F72" s="11"/>
      <c r="G72" s="15">
        <v>13854.82</v>
      </c>
      <c r="H72" s="15">
        <v>12404.46</v>
      </c>
      <c r="I72" s="15">
        <v>30067.67</v>
      </c>
    </row>
    <row r="73" spans="1:9">
      <c r="A73" s="10"/>
      <c r="B73" s="4" t="s">
        <v>17</v>
      </c>
      <c r="C73" s="10"/>
      <c r="D73" s="10"/>
      <c r="E73" s="5">
        <f>E72+E61+E49</f>
        <v>44167.730350000005</v>
      </c>
      <c r="F73" s="11"/>
      <c r="G73" s="15">
        <f>G72+G61+G49</f>
        <v>41564.46</v>
      </c>
      <c r="H73" s="15">
        <f>H72+H61+H49</f>
        <v>35030.22</v>
      </c>
      <c r="I73" s="15">
        <f>I72+I61+I49</f>
        <v>205613.21000000002</v>
      </c>
    </row>
    <row r="74" spans="1:9">
      <c r="A74" s="10"/>
      <c r="B74" s="4" t="s">
        <v>18</v>
      </c>
      <c r="C74" s="10"/>
      <c r="D74" s="10"/>
      <c r="E74" s="5">
        <f>E73+E39</f>
        <v>84714.57</v>
      </c>
      <c r="F74" s="15"/>
      <c r="G74" s="15">
        <f>G73+G39</f>
        <v>83128.92</v>
      </c>
      <c r="H74" s="15">
        <f>H73+H39</f>
        <v>80942.75</v>
      </c>
      <c r="I74" s="15">
        <f>I73+I39</f>
        <v>530058.96</v>
      </c>
    </row>
    <row r="75" spans="1:9" ht="12.75" customHeight="1">
      <c r="A75" s="10"/>
      <c r="B75" s="12" t="s">
        <v>31</v>
      </c>
      <c r="C75" s="10"/>
      <c r="D75" s="10"/>
      <c r="E75" s="17"/>
      <c r="F75" s="11"/>
      <c r="G75" s="11"/>
      <c r="H75" s="11"/>
      <c r="I75" s="11"/>
    </row>
    <row r="76" spans="1:9" ht="12.75" customHeight="1">
      <c r="A76" s="10"/>
      <c r="B76" s="7" t="s">
        <v>9</v>
      </c>
      <c r="C76" s="20">
        <v>1253.8</v>
      </c>
      <c r="D76" s="10"/>
      <c r="E76" s="17">
        <f>C76*0.22</f>
        <v>275.83600000000001</v>
      </c>
      <c r="F76" s="11"/>
      <c r="G76" s="11"/>
      <c r="H76" s="11"/>
      <c r="I76" s="11"/>
    </row>
    <row r="77" spans="1:9" ht="12.75" customHeight="1">
      <c r="A77" s="10"/>
      <c r="B77" s="7" t="s">
        <v>10</v>
      </c>
      <c r="C77" s="20"/>
      <c r="D77" s="10"/>
      <c r="E77" s="17">
        <v>2505</v>
      </c>
      <c r="F77" s="11"/>
      <c r="G77" s="11"/>
      <c r="H77" s="11"/>
      <c r="I77" s="11"/>
    </row>
    <row r="78" spans="1:9" ht="12.75" customHeight="1">
      <c r="A78" s="10"/>
      <c r="B78" s="7" t="s">
        <v>11</v>
      </c>
      <c r="C78" s="10"/>
      <c r="D78" s="10"/>
      <c r="E78" s="17">
        <f>I84*0.035</f>
        <v>1137.52835</v>
      </c>
      <c r="F78" s="11"/>
      <c r="G78" s="11"/>
      <c r="H78" s="11"/>
      <c r="I78" s="11"/>
    </row>
    <row r="79" spans="1:9" ht="12.75" customHeight="1">
      <c r="A79" s="10"/>
      <c r="B79" s="7" t="s">
        <v>12</v>
      </c>
      <c r="C79" s="10"/>
      <c r="D79" s="10"/>
      <c r="E79" s="17">
        <v>4496.71</v>
      </c>
      <c r="F79" s="11"/>
      <c r="G79" s="11"/>
      <c r="H79" s="11"/>
      <c r="I79" s="11"/>
    </row>
    <row r="80" spans="1:9" ht="12.75" customHeight="1">
      <c r="A80" s="10"/>
      <c r="B80" s="7" t="s">
        <v>20</v>
      </c>
      <c r="C80" s="10"/>
      <c r="D80" s="10"/>
      <c r="E80" s="11">
        <f>C76</f>
        <v>1253.8</v>
      </c>
      <c r="F80" s="11"/>
      <c r="G80" s="11"/>
      <c r="H80" s="11"/>
      <c r="I80" s="11"/>
    </row>
    <row r="81" spans="1:9" ht="12.75" customHeight="1">
      <c r="A81" s="10">
        <v>1</v>
      </c>
      <c r="B81" s="7" t="s">
        <v>37</v>
      </c>
      <c r="C81" s="10" t="s">
        <v>38</v>
      </c>
      <c r="D81" s="10">
        <v>0.4</v>
      </c>
      <c r="E81" s="11">
        <v>2292</v>
      </c>
      <c r="F81" s="11"/>
      <c r="G81" s="11"/>
      <c r="H81" s="11"/>
      <c r="I81" s="11"/>
    </row>
    <row r="82" spans="1:9" ht="12.75" customHeight="1">
      <c r="A82" s="10">
        <v>2</v>
      </c>
      <c r="B82" s="7" t="s">
        <v>41</v>
      </c>
      <c r="C82" s="10"/>
      <c r="D82" s="10"/>
      <c r="E82" s="11">
        <v>300</v>
      </c>
      <c r="F82" s="11"/>
      <c r="G82" s="11"/>
      <c r="H82" s="11"/>
      <c r="I82" s="11"/>
    </row>
    <row r="83" spans="1:9" ht="12.75" customHeight="1">
      <c r="A83" s="10">
        <v>3</v>
      </c>
      <c r="B83" s="7" t="s">
        <v>52</v>
      </c>
      <c r="C83" s="10"/>
      <c r="D83" s="10"/>
      <c r="E83" s="11">
        <v>1760</v>
      </c>
      <c r="F83" s="11"/>
      <c r="G83" s="11"/>
      <c r="H83" s="11"/>
      <c r="I83" s="11"/>
    </row>
    <row r="84" spans="1:9" ht="12.75" customHeight="1">
      <c r="A84" s="10"/>
      <c r="B84" s="4" t="s">
        <v>13</v>
      </c>
      <c r="C84" s="10"/>
      <c r="D84" s="10"/>
      <c r="E84" s="5">
        <f>SUM(E76:E83)</f>
        <v>14020.87435</v>
      </c>
      <c r="F84" s="11"/>
      <c r="G84" s="15">
        <v>13866.99</v>
      </c>
      <c r="H84" s="15">
        <v>14289.15</v>
      </c>
      <c r="I84" s="15">
        <v>32500.81</v>
      </c>
    </row>
    <row r="85" spans="1:9" ht="12.75" customHeight="1">
      <c r="A85" s="10"/>
      <c r="B85" s="12" t="s">
        <v>32</v>
      </c>
      <c r="C85" s="10"/>
      <c r="D85" s="10"/>
      <c r="E85" s="17"/>
      <c r="F85" s="11"/>
      <c r="G85" s="11"/>
      <c r="H85" s="11"/>
      <c r="I85" s="11"/>
    </row>
    <row r="86" spans="1:9" ht="12.75" customHeight="1">
      <c r="A86" s="10"/>
      <c r="B86" s="7" t="s">
        <v>9</v>
      </c>
      <c r="C86" s="20">
        <v>1253.8</v>
      </c>
      <c r="D86" s="10"/>
      <c r="E86" s="17">
        <f>C86*0.22</f>
        <v>275.83600000000001</v>
      </c>
      <c r="F86" s="11"/>
      <c r="G86" s="11"/>
      <c r="H86" s="11"/>
      <c r="I86" s="11"/>
    </row>
    <row r="87" spans="1:9" ht="12.75" customHeight="1">
      <c r="A87" s="10"/>
      <c r="B87" s="7" t="s">
        <v>10</v>
      </c>
      <c r="C87" s="20"/>
      <c r="D87" s="10"/>
      <c r="E87" s="17">
        <v>2505</v>
      </c>
      <c r="F87" s="11"/>
      <c r="G87" s="11"/>
      <c r="H87" s="11"/>
      <c r="I87" s="11"/>
    </row>
    <row r="88" spans="1:9" ht="12.75" customHeight="1">
      <c r="A88" s="10"/>
      <c r="B88" s="7" t="s">
        <v>11</v>
      </c>
      <c r="C88" s="10"/>
      <c r="D88" s="10"/>
      <c r="E88" s="17">
        <f>I92*0.035</f>
        <v>1137.52835</v>
      </c>
      <c r="F88" s="11"/>
      <c r="G88" s="11"/>
      <c r="H88" s="11"/>
      <c r="I88" s="11"/>
    </row>
    <row r="89" spans="1:9" ht="12.75" customHeight="1">
      <c r="A89" s="10"/>
      <c r="B89" s="7" t="s">
        <v>12</v>
      </c>
      <c r="C89" s="10"/>
      <c r="D89" s="10"/>
      <c r="E89" s="17">
        <f>E79</f>
        <v>4496.71</v>
      </c>
      <c r="F89" s="11"/>
      <c r="G89" s="11"/>
      <c r="H89" s="11"/>
      <c r="I89" s="11"/>
    </row>
    <row r="90" spans="1:9" ht="12.75" customHeight="1">
      <c r="A90" s="10"/>
      <c r="B90" s="7" t="s">
        <v>20</v>
      </c>
      <c r="C90" s="10"/>
      <c r="D90" s="10"/>
      <c r="E90" s="11">
        <f>C86</f>
        <v>1253.8</v>
      </c>
      <c r="F90" s="11"/>
      <c r="G90" s="11"/>
      <c r="H90" s="11"/>
      <c r="I90" s="11"/>
    </row>
    <row r="91" spans="1:9" ht="12.75" customHeight="1">
      <c r="A91" s="10">
        <v>1</v>
      </c>
      <c r="B91" s="7" t="s">
        <v>52</v>
      </c>
      <c r="C91" s="10"/>
      <c r="D91" s="10"/>
      <c r="E91" s="11">
        <v>966</v>
      </c>
      <c r="F91" s="11"/>
      <c r="G91" s="11"/>
      <c r="H91" s="11"/>
      <c r="I91" s="11"/>
    </row>
    <row r="92" spans="1:9" ht="12.75" customHeight="1">
      <c r="A92" s="10"/>
      <c r="B92" s="4" t="s">
        <v>13</v>
      </c>
      <c r="C92" s="10"/>
      <c r="D92" s="10"/>
      <c r="E92" s="5">
        <f>SUM(E86:E91)</f>
        <v>10634.87435</v>
      </c>
      <c r="F92" s="11"/>
      <c r="G92" s="15">
        <v>13866.99</v>
      </c>
      <c r="H92" s="15">
        <v>22333.1</v>
      </c>
      <c r="I92" s="15">
        <v>32500.81</v>
      </c>
    </row>
    <row r="93" spans="1:9" ht="12.75" customHeight="1">
      <c r="A93" s="10"/>
      <c r="B93" s="12" t="s">
        <v>33</v>
      </c>
      <c r="C93" s="10"/>
      <c r="D93" s="10"/>
      <c r="E93" s="17"/>
      <c r="F93" s="11"/>
      <c r="G93" s="11"/>
      <c r="H93" s="11"/>
      <c r="I93" s="11"/>
    </row>
    <row r="94" spans="1:9" ht="12.75" customHeight="1">
      <c r="A94" s="10"/>
      <c r="B94" s="7" t="s">
        <v>9</v>
      </c>
      <c r="C94" s="20">
        <v>1253.8</v>
      </c>
      <c r="D94" s="10"/>
      <c r="E94" s="17">
        <f>C94*0.22</f>
        <v>275.83600000000001</v>
      </c>
      <c r="F94" s="11"/>
      <c r="G94" s="11"/>
      <c r="H94" s="11"/>
      <c r="I94" s="11"/>
    </row>
    <row r="95" spans="1:9" ht="12.75" customHeight="1">
      <c r="A95" s="10"/>
      <c r="B95" s="7" t="s">
        <v>10</v>
      </c>
      <c r="C95" s="20"/>
      <c r="D95" s="10"/>
      <c r="E95" s="17">
        <v>2505</v>
      </c>
      <c r="F95" s="11"/>
      <c r="G95" s="11"/>
      <c r="H95" s="11"/>
      <c r="I95" s="11"/>
    </row>
    <row r="96" spans="1:9" ht="12.75" customHeight="1">
      <c r="A96" s="10"/>
      <c r="B96" s="7" t="s">
        <v>11</v>
      </c>
      <c r="C96" s="10"/>
      <c r="D96" s="10"/>
      <c r="E96" s="17">
        <f>I106*0.035</f>
        <v>1641.7023000000002</v>
      </c>
      <c r="F96" s="11"/>
      <c r="G96" s="11"/>
      <c r="H96" s="11"/>
      <c r="I96" s="11"/>
    </row>
    <row r="97" spans="1:10" ht="12.75" customHeight="1">
      <c r="A97" s="10"/>
      <c r="B97" s="7" t="s">
        <v>12</v>
      </c>
      <c r="C97" s="10"/>
      <c r="D97" s="10"/>
      <c r="E97" s="17">
        <v>4496.71</v>
      </c>
      <c r="F97" s="11"/>
      <c r="G97" s="11"/>
      <c r="H97" s="11"/>
      <c r="I97" s="11"/>
    </row>
    <row r="98" spans="1:10" ht="26.25">
      <c r="A98" s="10">
        <v>1</v>
      </c>
      <c r="B98" s="21" t="s">
        <v>55</v>
      </c>
      <c r="C98" s="10" t="s">
        <v>56</v>
      </c>
      <c r="D98" s="10">
        <v>5.3460000000000001</v>
      </c>
      <c r="E98" s="17">
        <f>82*J106</f>
        <v>766.39688715953309</v>
      </c>
      <c r="F98" s="11"/>
      <c r="G98" s="11"/>
      <c r="H98" s="11"/>
      <c r="I98" s="11"/>
    </row>
    <row r="99" spans="1:10" ht="12.75" customHeight="1">
      <c r="A99" s="10">
        <v>2</v>
      </c>
      <c r="B99" s="7" t="s">
        <v>57</v>
      </c>
      <c r="C99" s="10" t="s">
        <v>49</v>
      </c>
      <c r="D99" s="10">
        <v>4</v>
      </c>
      <c r="E99" s="17">
        <f>62*J106</f>
        <v>579.47081712062266</v>
      </c>
      <c r="F99" s="11"/>
      <c r="G99" s="11"/>
      <c r="H99" s="11"/>
      <c r="I99" s="11"/>
    </row>
    <row r="100" spans="1:10" ht="12.75" customHeight="1">
      <c r="A100" s="10">
        <v>3</v>
      </c>
      <c r="B100" s="7" t="s">
        <v>43</v>
      </c>
      <c r="C100" s="10" t="s">
        <v>51</v>
      </c>
      <c r="D100" s="10">
        <v>17</v>
      </c>
      <c r="E100" s="17">
        <f>62*J106</f>
        <v>579.47081712062266</v>
      </c>
      <c r="F100" s="11"/>
      <c r="G100" s="11"/>
      <c r="H100" s="11"/>
      <c r="I100" s="11"/>
    </row>
    <row r="101" spans="1:10" ht="12.75" customHeight="1">
      <c r="A101" s="10">
        <v>4</v>
      </c>
      <c r="B101" s="7" t="s">
        <v>58</v>
      </c>
      <c r="C101" s="10" t="s">
        <v>51</v>
      </c>
      <c r="D101" s="10">
        <v>1</v>
      </c>
      <c r="E101" s="17">
        <f>51*J106</f>
        <v>476.66147859922182</v>
      </c>
      <c r="F101" s="11"/>
      <c r="G101" s="11"/>
      <c r="H101" s="11"/>
      <c r="I101" s="11"/>
    </row>
    <row r="102" spans="1:10" ht="12.75" customHeight="1">
      <c r="A102" s="10">
        <v>5</v>
      </c>
      <c r="B102" s="7" t="s">
        <v>41</v>
      </c>
      <c r="C102" s="10"/>
      <c r="D102" s="10"/>
      <c r="E102" s="11">
        <v>300</v>
      </c>
      <c r="F102" s="11"/>
      <c r="G102" s="11"/>
      <c r="H102" s="11"/>
      <c r="I102" s="11"/>
    </row>
    <row r="103" spans="1:10" ht="12.75" customHeight="1">
      <c r="A103" s="10">
        <v>6</v>
      </c>
      <c r="B103" s="7" t="s">
        <v>42</v>
      </c>
      <c r="C103" s="10"/>
      <c r="D103" s="10"/>
      <c r="E103" s="11">
        <v>500</v>
      </c>
      <c r="F103" s="11"/>
      <c r="G103" s="11"/>
      <c r="H103" s="11"/>
      <c r="I103" s="11"/>
    </row>
    <row r="104" spans="1:10" ht="12.75" customHeight="1">
      <c r="A104" s="10">
        <v>7</v>
      </c>
      <c r="B104" s="7" t="s">
        <v>59</v>
      </c>
      <c r="C104" s="10"/>
      <c r="D104" s="10"/>
      <c r="E104" s="17">
        <v>528</v>
      </c>
      <c r="F104" s="11"/>
      <c r="G104" s="11"/>
      <c r="H104" s="11"/>
      <c r="I104" s="11"/>
    </row>
    <row r="105" spans="1:10" ht="12.75" customHeight="1">
      <c r="A105" s="10">
        <v>8</v>
      </c>
      <c r="B105" s="7" t="s">
        <v>60</v>
      </c>
      <c r="C105" s="10"/>
      <c r="D105" s="10"/>
      <c r="E105" s="17">
        <v>2000</v>
      </c>
      <c r="F105" s="11"/>
      <c r="G105" s="11"/>
      <c r="H105" s="11"/>
      <c r="I105" s="11"/>
    </row>
    <row r="106" spans="1:10">
      <c r="A106" s="10"/>
      <c r="B106" s="4" t="s">
        <v>13</v>
      </c>
      <c r="C106" s="10"/>
      <c r="D106" s="10"/>
      <c r="E106" s="5">
        <f>SUM(E94:E105)</f>
        <v>14649.248299999999</v>
      </c>
      <c r="F106" s="11"/>
      <c r="G106" s="15">
        <v>13866.99</v>
      </c>
      <c r="H106" s="15">
        <v>9513.93</v>
      </c>
      <c r="I106" s="15">
        <v>46905.78</v>
      </c>
      <c r="J106" s="9">
        <f>2402/257</f>
        <v>9.3463035019455258</v>
      </c>
    </row>
    <row r="107" spans="1:10">
      <c r="A107" s="10"/>
      <c r="B107" s="4" t="s">
        <v>19</v>
      </c>
      <c r="C107" s="10"/>
      <c r="D107" s="10"/>
      <c r="E107" s="5">
        <f>E106+E92+E84</f>
        <v>39304.996999999996</v>
      </c>
      <c r="F107" s="11"/>
      <c r="G107" s="15">
        <f>G106+G92+G84</f>
        <v>41600.97</v>
      </c>
      <c r="H107" s="15">
        <f>H106+H92+H84</f>
        <v>46136.18</v>
      </c>
      <c r="I107" s="11"/>
    </row>
    <row r="108" spans="1:10">
      <c r="A108" s="10"/>
      <c r="B108" s="4" t="s">
        <v>63</v>
      </c>
      <c r="C108" s="10"/>
      <c r="D108" s="10"/>
      <c r="E108" s="5">
        <f>E107+E74</f>
        <v>124019.56700000001</v>
      </c>
      <c r="F108" s="11"/>
      <c r="G108" s="15">
        <f>G107+G74</f>
        <v>124729.89</v>
      </c>
      <c r="H108" s="15">
        <f>H74</f>
        <v>80942.75</v>
      </c>
      <c r="I108" s="11"/>
    </row>
    <row r="109" spans="1:10">
      <c r="A109" s="10"/>
      <c r="B109" s="12" t="s">
        <v>34</v>
      </c>
      <c r="C109" s="10"/>
      <c r="D109" s="10"/>
      <c r="E109" s="17"/>
      <c r="F109" s="11"/>
      <c r="G109" s="11"/>
      <c r="H109" s="11"/>
      <c r="I109" s="11"/>
    </row>
    <row r="110" spans="1:10">
      <c r="A110" s="10"/>
      <c r="B110" s="7" t="s">
        <v>9</v>
      </c>
      <c r="C110" s="20">
        <v>1253.8</v>
      </c>
      <c r="D110" s="10"/>
      <c r="E110" s="17">
        <f>C110*0.22</f>
        <v>275.83600000000001</v>
      </c>
      <c r="F110" s="11"/>
      <c r="G110" s="11"/>
      <c r="H110" s="11"/>
      <c r="I110" s="11"/>
    </row>
    <row r="111" spans="1:10" ht="12.75" customHeight="1">
      <c r="A111" s="10"/>
      <c r="B111" s="7" t="s">
        <v>10</v>
      </c>
      <c r="C111" s="20"/>
      <c r="D111" s="10"/>
      <c r="E111" s="17">
        <v>2505</v>
      </c>
      <c r="F111" s="11"/>
      <c r="G111" s="11"/>
      <c r="H111" s="11"/>
      <c r="I111" s="11"/>
    </row>
    <row r="112" spans="1:10" ht="12.75" customHeight="1">
      <c r="A112" s="10"/>
      <c r="B112" s="7" t="s">
        <v>11</v>
      </c>
      <c r="C112" s="10"/>
      <c r="D112" s="10"/>
      <c r="E112" s="17">
        <f>I119*0.035</f>
        <v>2811.1986000000006</v>
      </c>
      <c r="F112" s="11"/>
      <c r="G112" s="11"/>
      <c r="H112" s="11"/>
      <c r="I112" s="11"/>
    </row>
    <row r="113" spans="1:10" ht="12.75" customHeight="1">
      <c r="A113" s="10"/>
      <c r="B113" s="7" t="s">
        <v>12</v>
      </c>
      <c r="C113" s="10"/>
      <c r="D113" s="10"/>
      <c r="E113" s="17">
        <v>4496.71</v>
      </c>
      <c r="F113" s="11"/>
      <c r="G113" s="11"/>
      <c r="H113" s="11"/>
      <c r="I113" s="11"/>
    </row>
    <row r="114" spans="1:10" ht="12.75" customHeight="1">
      <c r="A114" s="10">
        <v>1</v>
      </c>
      <c r="B114" s="7" t="s">
        <v>39</v>
      </c>
      <c r="C114" s="10" t="s">
        <v>51</v>
      </c>
      <c r="D114" s="10">
        <v>1</v>
      </c>
      <c r="E114" s="17">
        <f>50*J119</f>
        <v>540.27777777777771</v>
      </c>
      <c r="F114" s="11"/>
      <c r="G114" s="11"/>
      <c r="H114" s="11"/>
      <c r="I114" s="11"/>
    </row>
    <row r="115" spans="1:10" ht="12.75" customHeight="1">
      <c r="A115" s="10">
        <v>2</v>
      </c>
      <c r="B115" s="7" t="s">
        <v>61</v>
      </c>
      <c r="C115" s="10" t="s">
        <v>49</v>
      </c>
      <c r="D115" s="10">
        <v>6</v>
      </c>
      <c r="E115" s="17">
        <f>94*J119</f>
        <v>1015.7222222222222</v>
      </c>
      <c r="F115" s="11"/>
      <c r="G115" s="11"/>
      <c r="H115" s="11"/>
      <c r="I115" s="11"/>
    </row>
    <row r="116" spans="1:10" ht="12.75" customHeight="1">
      <c r="A116" s="10">
        <v>3</v>
      </c>
      <c r="B116" s="7" t="s">
        <v>41</v>
      </c>
      <c r="C116" s="10"/>
      <c r="D116" s="10"/>
      <c r="E116" s="11">
        <v>300</v>
      </c>
      <c r="F116" s="11"/>
      <c r="G116" s="11"/>
      <c r="H116" s="11"/>
      <c r="I116" s="11"/>
    </row>
    <row r="117" spans="1:10" ht="12.75" customHeight="1">
      <c r="A117" s="10">
        <v>4</v>
      </c>
      <c r="B117" s="7" t="s">
        <v>42</v>
      </c>
      <c r="C117" s="10"/>
      <c r="D117" s="10"/>
      <c r="E117" s="11">
        <v>500</v>
      </c>
      <c r="F117" s="11"/>
      <c r="G117" s="11"/>
      <c r="H117" s="11"/>
      <c r="I117" s="11"/>
    </row>
    <row r="118" spans="1:10" ht="12.75" customHeight="1">
      <c r="A118" s="10">
        <v>5</v>
      </c>
      <c r="B118" s="7" t="s">
        <v>62</v>
      </c>
      <c r="C118" s="10"/>
      <c r="D118" s="10"/>
      <c r="E118" s="17">
        <v>880</v>
      </c>
      <c r="F118" s="11"/>
      <c r="G118" s="11"/>
      <c r="H118" s="11"/>
      <c r="I118" s="11"/>
    </row>
    <row r="119" spans="1:10" ht="12.75" customHeight="1">
      <c r="A119" s="10"/>
      <c r="B119" s="4" t="s">
        <v>13</v>
      </c>
      <c r="C119" s="10"/>
      <c r="D119" s="10"/>
      <c r="E119" s="5">
        <f>SUM(E110:E118)</f>
        <v>13324.744600000002</v>
      </c>
      <c r="F119" s="11"/>
      <c r="G119" s="15">
        <v>13866.99</v>
      </c>
      <c r="H119" s="15">
        <v>17343.7</v>
      </c>
      <c r="I119" s="15">
        <v>80319.960000000006</v>
      </c>
      <c r="J119" s="9">
        <f>1556/144</f>
        <v>10.805555555555555</v>
      </c>
    </row>
    <row r="120" spans="1:10" ht="12.75" customHeight="1">
      <c r="A120" s="10"/>
      <c r="B120" s="12" t="s">
        <v>35</v>
      </c>
      <c r="C120" s="10"/>
      <c r="D120" s="10"/>
      <c r="E120" s="17"/>
      <c r="F120" s="11"/>
      <c r="G120" s="11"/>
      <c r="H120" s="11"/>
      <c r="I120" s="11"/>
    </row>
    <row r="121" spans="1:10" ht="12.75" customHeight="1">
      <c r="A121" s="10"/>
      <c r="B121" s="7" t="s">
        <v>9</v>
      </c>
      <c r="C121" s="20">
        <v>1253.8</v>
      </c>
      <c r="D121" s="10"/>
      <c r="E121" s="17">
        <f>C121*0.22</f>
        <v>275.83600000000001</v>
      </c>
      <c r="F121" s="11"/>
      <c r="G121" s="11"/>
      <c r="H121" s="11"/>
      <c r="I121" s="11"/>
    </row>
    <row r="122" spans="1:10" ht="12.75" customHeight="1">
      <c r="A122" s="10"/>
      <c r="B122" s="7" t="s">
        <v>10</v>
      </c>
      <c r="C122" s="10"/>
      <c r="D122" s="10"/>
      <c r="E122" s="17">
        <v>2505</v>
      </c>
      <c r="F122" s="11"/>
      <c r="G122" s="11"/>
      <c r="H122" s="11"/>
      <c r="I122" s="11"/>
    </row>
    <row r="123" spans="1:10" ht="12.75" customHeight="1">
      <c r="A123" s="10"/>
      <c r="B123" s="7" t="s">
        <v>11</v>
      </c>
      <c r="C123" s="10"/>
      <c r="D123" s="10"/>
      <c r="E123" s="17">
        <f>I129*0.035</f>
        <v>3558.7618500000003</v>
      </c>
      <c r="F123" s="11"/>
      <c r="G123" s="11"/>
      <c r="H123" s="11"/>
      <c r="I123" s="11"/>
    </row>
    <row r="124" spans="1:10" ht="12.75" customHeight="1">
      <c r="A124" s="10"/>
      <c r="B124" s="7" t="s">
        <v>12</v>
      </c>
      <c r="C124" s="10"/>
      <c r="D124" s="10"/>
      <c r="E124" s="17">
        <f>E113</f>
        <v>4496.71</v>
      </c>
      <c r="F124" s="11"/>
      <c r="G124" s="11"/>
      <c r="H124" s="11"/>
      <c r="I124" s="11"/>
    </row>
    <row r="125" spans="1:10" ht="12.75" customHeight="1">
      <c r="A125" s="10">
        <v>1</v>
      </c>
      <c r="B125" s="7" t="s">
        <v>64</v>
      </c>
      <c r="C125" s="10" t="s">
        <v>51</v>
      </c>
      <c r="D125" s="10">
        <v>1</v>
      </c>
      <c r="E125" s="17">
        <v>355</v>
      </c>
      <c r="F125" s="11"/>
      <c r="G125" s="11"/>
      <c r="H125" s="11"/>
      <c r="I125" s="11"/>
    </row>
    <row r="126" spans="1:10" ht="12.75" customHeight="1">
      <c r="A126" s="10">
        <v>2</v>
      </c>
      <c r="B126" s="7" t="s">
        <v>41</v>
      </c>
      <c r="C126" s="10"/>
      <c r="D126" s="10"/>
      <c r="E126" s="17">
        <v>300</v>
      </c>
      <c r="F126" s="11"/>
      <c r="G126" s="11"/>
      <c r="H126" s="11"/>
      <c r="I126" s="11"/>
    </row>
    <row r="127" spans="1:10" ht="12.75" customHeight="1">
      <c r="A127" s="10">
        <v>3</v>
      </c>
      <c r="B127" s="7" t="s">
        <v>42</v>
      </c>
      <c r="C127" s="10"/>
      <c r="D127" s="10"/>
      <c r="E127" s="17">
        <v>500</v>
      </c>
      <c r="F127" s="11"/>
      <c r="G127" s="11"/>
      <c r="H127" s="11"/>
      <c r="I127" s="11"/>
    </row>
    <row r="128" spans="1:10" ht="12.75" customHeight="1">
      <c r="A128" s="10">
        <v>4</v>
      </c>
      <c r="B128" s="7" t="s">
        <v>62</v>
      </c>
      <c r="C128" s="10"/>
      <c r="D128" s="10"/>
      <c r="E128" s="17">
        <v>1232</v>
      </c>
      <c r="F128" s="11"/>
      <c r="G128" s="11"/>
      <c r="H128" s="11"/>
      <c r="I128" s="11"/>
    </row>
    <row r="129" spans="1:10" ht="12.75" customHeight="1">
      <c r="A129" s="10"/>
      <c r="B129" s="4" t="s">
        <v>13</v>
      </c>
      <c r="C129" s="10"/>
      <c r="D129" s="10"/>
      <c r="E129" s="5">
        <f>SUM(E121:E128)</f>
        <v>13223.307850000001</v>
      </c>
      <c r="F129" s="11"/>
      <c r="G129" s="15">
        <v>13866.99</v>
      </c>
      <c r="H129" s="15">
        <v>19931.560000000001</v>
      </c>
      <c r="I129" s="15">
        <v>101678.91</v>
      </c>
    </row>
    <row r="130" spans="1:10" ht="12.75" customHeight="1">
      <c r="A130" s="10"/>
      <c r="B130" s="12" t="s">
        <v>36</v>
      </c>
      <c r="C130" s="10"/>
      <c r="D130" s="10"/>
      <c r="E130" s="17"/>
      <c r="F130" s="11"/>
      <c r="G130" s="11"/>
      <c r="H130" s="11"/>
      <c r="I130" s="11"/>
    </row>
    <row r="131" spans="1:10" ht="12.75" customHeight="1">
      <c r="A131" s="10"/>
      <c r="B131" s="7" t="s">
        <v>9</v>
      </c>
      <c r="C131" s="20">
        <v>1253.8</v>
      </c>
      <c r="D131" s="10"/>
      <c r="E131" s="17">
        <f>C131*0.22</f>
        <v>275.83600000000001</v>
      </c>
      <c r="F131" s="11"/>
      <c r="G131" s="11"/>
      <c r="H131" s="11"/>
      <c r="I131" s="11"/>
    </row>
    <row r="132" spans="1:10" ht="12.75" customHeight="1">
      <c r="A132" s="10"/>
      <c r="B132" s="7" t="s">
        <v>10</v>
      </c>
      <c r="C132" s="10"/>
      <c r="D132" s="10"/>
      <c r="E132" s="17">
        <v>2505</v>
      </c>
      <c r="F132" s="11"/>
      <c r="G132" s="11"/>
      <c r="H132" s="11"/>
      <c r="I132" s="11"/>
    </row>
    <row r="133" spans="1:10" ht="12.75" customHeight="1">
      <c r="A133" s="10"/>
      <c r="B133" s="7" t="s">
        <v>11</v>
      </c>
      <c r="C133" s="10"/>
      <c r="D133" s="10"/>
      <c r="E133" s="17">
        <f>C131*0.035</f>
        <v>43.883000000000003</v>
      </c>
      <c r="F133" s="11"/>
      <c r="G133" s="11"/>
      <c r="H133" s="11"/>
      <c r="I133" s="11"/>
    </row>
    <row r="134" spans="1:10" ht="12.75" customHeight="1">
      <c r="A134" s="10"/>
      <c r="B134" s="7" t="s">
        <v>12</v>
      </c>
      <c r="C134" s="10"/>
      <c r="D134" s="10"/>
      <c r="E134" s="17">
        <f>E124</f>
        <v>4496.71</v>
      </c>
      <c r="F134" s="11"/>
      <c r="G134" s="11"/>
      <c r="H134" s="11"/>
      <c r="I134" s="11"/>
    </row>
    <row r="135" spans="1:10" ht="12.75" customHeight="1">
      <c r="A135" s="10">
        <v>1</v>
      </c>
      <c r="B135" s="7" t="s">
        <v>65</v>
      </c>
      <c r="C135" s="10"/>
      <c r="D135" s="10"/>
      <c r="E135" s="17">
        <v>250</v>
      </c>
      <c r="F135" s="11"/>
      <c r="G135" s="11"/>
      <c r="H135" s="11"/>
      <c r="I135" s="11"/>
    </row>
    <row r="136" spans="1:10" ht="12.75" customHeight="1">
      <c r="A136" s="10">
        <v>2</v>
      </c>
      <c r="B136" s="7" t="s">
        <v>66</v>
      </c>
      <c r="C136" s="10"/>
      <c r="D136" s="10"/>
      <c r="E136" s="17">
        <v>500</v>
      </c>
      <c r="F136" s="11"/>
      <c r="G136" s="11"/>
      <c r="H136" s="11"/>
      <c r="I136" s="11"/>
    </row>
    <row r="137" spans="1:10" ht="12.75" customHeight="1">
      <c r="A137" s="10">
        <v>3</v>
      </c>
      <c r="B137" s="7" t="s">
        <v>67</v>
      </c>
      <c r="C137" s="10"/>
      <c r="D137" s="10"/>
      <c r="E137" s="17">
        <v>600</v>
      </c>
      <c r="F137" s="11" t="s">
        <v>68</v>
      </c>
      <c r="G137" s="11"/>
      <c r="H137" s="11"/>
      <c r="I137" s="11"/>
    </row>
    <row r="138" spans="1:10" ht="12.75" customHeight="1">
      <c r="A138" s="10">
        <v>4</v>
      </c>
      <c r="B138" s="7" t="s">
        <v>57</v>
      </c>
      <c r="C138" s="10" t="s">
        <v>49</v>
      </c>
      <c r="D138" s="10">
        <v>4</v>
      </c>
      <c r="E138" s="17">
        <f>62*J142</f>
        <v>661.53398058252424</v>
      </c>
      <c r="F138" s="11"/>
      <c r="G138" s="11"/>
      <c r="H138" s="11"/>
      <c r="I138" s="11"/>
    </row>
    <row r="139" spans="1:10" ht="12.75" customHeight="1">
      <c r="A139" s="10">
        <v>5</v>
      </c>
      <c r="B139" s="7" t="s">
        <v>43</v>
      </c>
      <c r="C139" s="10" t="s">
        <v>51</v>
      </c>
      <c r="D139" s="10">
        <v>3</v>
      </c>
      <c r="E139" s="17">
        <f>11*J142</f>
        <v>117.36893203883494</v>
      </c>
      <c r="F139" s="11"/>
      <c r="G139" s="11"/>
      <c r="H139" s="11"/>
      <c r="I139" s="11"/>
    </row>
    <row r="140" spans="1:10" ht="12.75" customHeight="1">
      <c r="A140" s="10">
        <v>6</v>
      </c>
      <c r="B140" s="7" t="s">
        <v>44</v>
      </c>
      <c r="C140" s="10" t="s">
        <v>51</v>
      </c>
      <c r="D140" s="10">
        <v>2</v>
      </c>
      <c r="E140" s="17">
        <f>30*J142</f>
        <v>320.09708737864077</v>
      </c>
      <c r="F140" s="11"/>
      <c r="G140" s="11"/>
      <c r="H140" s="11"/>
      <c r="I140" s="11"/>
    </row>
    <row r="141" spans="1:10" ht="12.75" customHeight="1">
      <c r="A141" s="10">
        <v>7</v>
      </c>
      <c r="B141" s="7" t="s">
        <v>41</v>
      </c>
      <c r="C141" s="10"/>
      <c r="D141" s="10"/>
      <c r="E141" s="17">
        <v>300</v>
      </c>
      <c r="F141" s="11"/>
      <c r="G141" s="11"/>
      <c r="H141" s="11"/>
      <c r="I141" s="11"/>
    </row>
    <row r="142" spans="1:10" ht="12.75" customHeight="1">
      <c r="A142" s="10">
        <v>8</v>
      </c>
      <c r="B142" s="7" t="s">
        <v>42</v>
      </c>
      <c r="C142" s="10"/>
      <c r="D142" s="10"/>
      <c r="E142" s="17">
        <v>500</v>
      </c>
      <c r="F142" s="11"/>
      <c r="G142" s="11"/>
      <c r="H142" s="11"/>
      <c r="I142" s="11"/>
      <c r="J142" s="9">
        <f>1099/103</f>
        <v>10.669902912621358</v>
      </c>
    </row>
    <row r="143" spans="1:10" ht="12.75" customHeight="1">
      <c r="A143" s="10"/>
      <c r="B143" s="4" t="s">
        <v>13</v>
      </c>
      <c r="C143" s="10"/>
      <c r="D143" s="10"/>
      <c r="E143" s="5">
        <f>SUM(E131:E142)</f>
        <v>10570.429</v>
      </c>
      <c r="F143" s="11"/>
      <c r="G143" s="15">
        <v>13866.99</v>
      </c>
      <c r="H143" s="15">
        <v>14513.1</v>
      </c>
      <c r="I143" s="15">
        <v>86419</v>
      </c>
    </row>
    <row r="144" spans="1:10">
      <c r="A144" s="10"/>
      <c r="B144" s="19" t="s">
        <v>15</v>
      </c>
      <c r="C144" s="10"/>
      <c r="D144" s="10"/>
      <c r="E144" s="5">
        <f>E143+E129+E119</f>
        <v>37118.481450000007</v>
      </c>
      <c r="F144" s="11"/>
      <c r="G144" s="15">
        <f>G143+G129+G119</f>
        <v>41600.97</v>
      </c>
      <c r="H144" s="15">
        <f>H143+H129+H119</f>
        <v>51788.36</v>
      </c>
      <c r="I144" s="11"/>
    </row>
    <row r="145" spans="1:9">
      <c r="A145" s="10"/>
      <c r="B145" s="19" t="s">
        <v>23</v>
      </c>
      <c r="C145" s="10"/>
      <c r="D145" s="10"/>
      <c r="E145" s="5">
        <f>E144+E108</f>
        <v>161138.04845</v>
      </c>
      <c r="F145" s="15"/>
      <c r="G145" s="15">
        <f>G144+G108</f>
        <v>166330.85999999999</v>
      </c>
      <c r="H145" s="15">
        <f>H144+H108</f>
        <v>132731.10999999999</v>
      </c>
      <c r="I145" s="11"/>
    </row>
    <row r="146" spans="1:9">
      <c r="A146" s="10"/>
      <c r="B146" s="19" t="s">
        <v>69</v>
      </c>
      <c r="C146" s="10"/>
      <c r="D146" s="10"/>
      <c r="E146" s="17"/>
      <c r="F146" s="11"/>
      <c r="G146" s="15">
        <f>G145-E145</f>
        <v>5192.811549999984</v>
      </c>
      <c r="H146" s="15">
        <f>H145-E145</f>
        <v>-28406.938450000016</v>
      </c>
      <c r="I146" s="11"/>
    </row>
    <row r="147" spans="1:9">
      <c r="A147" s="10"/>
      <c r="B147" s="19" t="s">
        <v>24</v>
      </c>
      <c r="C147" s="10"/>
      <c r="D147" s="10"/>
      <c r="E147" s="17"/>
      <c r="F147" s="11"/>
      <c r="G147" s="15">
        <f>G4-G146</f>
        <v>32290.188450000016</v>
      </c>
      <c r="H147" s="28">
        <v>65890</v>
      </c>
      <c r="I147" s="11"/>
    </row>
    <row r="148" spans="1:9" ht="12.75" customHeight="1"/>
    <row r="149" spans="1:9" ht="12.75" customHeight="1"/>
    <row r="150" spans="1:9" ht="12.75" customHeight="1"/>
    <row r="151" spans="1:9" ht="12.75" customHeight="1"/>
    <row r="152" spans="1:9" ht="12.75" customHeight="1"/>
    <row r="153" spans="1:9" ht="12.75" customHeight="1"/>
    <row r="154" spans="1:9" ht="12.75" customHeight="1"/>
    <row r="155" spans="1:9" ht="12.75" customHeight="1"/>
    <row r="156" spans="1:9" ht="12.75" customHeight="1"/>
    <row r="157" spans="1:9" ht="12.75" customHeight="1"/>
    <row r="158" spans="1:9" ht="12.75" customHeight="1"/>
    <row r="159" spans="1:9" ht="12.75" customHeight="1"/>
    <row r="160" spans="1:9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2014-02-27T08:38:46Z</dcterms:modified>
</cp:coreProperties>
</file>